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/>
  </bookViews>
  <sheets>
    <sheet name="自治区" sheetId="7" r:id="rId1"/>
    <sheet name="分类汇总(自治区)" sheetId="10" r:id="rId2"/>
  </sheets>
  <definedNames>
    <definedName name="_xlnm._FilterDatabase" localSheetId="0" hidden="1">自治区!$A$5:$AA$12</definedName>
    <definedName name="_xlnm.Print_Titles" localSheetId="0">自治区!$3:$5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<sst xmlns="http://schemas.openxmlformats.org/spreadsheetml/2006/main" count="145" uniqueCount="97">
  <si>
    <t>墨玉县2025年自治区第二批下达财政衔接推进乡村振兴补助资金（巩固拓展脱贫攻坚成果和乡村振兴任务）项目计划表</t>
  </si>
  <si>
    <t>单位：万元</t>
  </si>
  <si>
    <t>序号</t>
  </si>
  <si>
    <t>项目库编号</t>
  </si>
  <si>
    <t>项目名称</t>
  </si>
  <si>
    <t>项目类别</t>
  </si>
  <si>
    <t>建设性质（新建、续建、改扩建）</t>
  </si>
  <si>
    <t>建设起至期限</t>
  </si>
  <si>
    <t>实施地点</t>
  </si>
  <si>
    <t>主要建设任务</t>
  </si>
  <si>
    <t>建设单位</t>
  </si>
  <si>
    <t>建设规模</t>
  </si>
  <si>
    <t>县市实施单位</t>
  </si>
  <si>
    <t>项目主管部门</t>
  </si>
  <si>
    <t>责任人</t>
  </si>
  <si>
    <t>资金来源</t>
  </si>
  <si>
    <t>其中</t>
  </si>
  <si>
    <t>绩效目标</t>
  </si>
  <si>
    <t>备注</t>
  </si>
  <si>
    <t>安排中央和自治区提前下达资金情况</t>
  </si>
  <si>
    <t>项目总投资</t>
  </si>
  <si>
    <t>截止2024年已安排资金</t>
  </si>
  <si>
    <t>2025年计划安排第二批次衔接资金情况</t>
  </si>
  <si>
    <t>2025年计划安排其他政府投资</t>
  </si>
  <si>
    <t>企业投资</t>
  </si>
  <si>
    <t>小计</t>
  </si>
  <si>
    <t>计划安排中央巩固任务资金</t>
  </si>
  <si>
    <t>计划安排自治区巩固任务资金</t>
  </si>
  <si>
    <t>计划安排地方政府债券资金</t>
  </si>
  <si>
    <t>计划安排地、县配套资金</t>
  </si>
  <si>
    <t>截止2024年年已安排资金</t>
  </si>
  <si>
    <t>2025年计划安排资金</t>
  </si>
  <si>
    <t>中央提前下达巩固任务资金资金额度</t>
  </si>
  <si>
    <t>自治区提前下达巩固任务资金额度</t>
  </si>
  <si>
    <t>MY2025-009</t>
  </si>
  <si>
    <t>和田地区墨玉县2025年防沙治沙10kV及以下线路电力配套建设项目</t>
  </si>
  <si>
    <t>产业发展类</t>
  </si>
  <si>
    <t>新建</t>
  </si>
  <si>
    <t>2025年3月-2025年9月</t>
  </si>
  <si>
    <t>墨玉县喀瓦克乡、英也尔乡、喀尔赛镇、雅瓦乡、扎瓦镇、乌尔其乡、普恰克其镇</t>
  </si>
  <si>
    <t xml:space="preserve">    本期工程涉及雅瓦乡、喀尔赛镇、乌尔其乡、普恰克其镇共4个行政乡镇。
（1）0.4kV线路部分：共新建0.4kV架空线路路径长约2.195km，新增动力表9块，单回路架设，0.4kV线路导线采用JKLGYJ-1-120/20型架空绝缘线；
（2）10kV线路部分：共新建10kV线路路径长约136.1km，单回路架设，新建100kVA变压器155台；新增φ190-10m混凝土杆28基，新增φ190-12m混凝土杆2696基，新增φ190-15m混凝土杆182基，新增φ190-18m混凝土杆2基，新增断路器10台，10kV专线采用JKLGYJ-240/30型架空绝缘线，其余10kV线路均采用JKLGYJ-10-150/25型架空绝缘线。</t>
  </si>
  <si>
    <t>公里</t>
  </si>
  <si>
    <t>墨玉县林业和草原局</t>
  </si>
  <si>
    <t>地区林草局</t>
  </si>
  <si>
    <t>张合</t>
  </si>
  <si>
    <t>巩固任务资金</t>
  </si>
  <si>
    <t>一是能够有效为4个乡镇5590余名群众群众治沙所使用的灌溉、交通、种植等设施设备提供电力支持，为群众治沙提供基础要素保障，提高种植作物成活率，降低生产成本；二是通过发展抗旱林果产业增加就业机会，带动群众增收。</t>
  </si>
  <si>
    <t>MY2025-008</t>
  </si>
  <si>
    <t>墨玉县防沙治沙主线路电力配套建设项目</t>
  </si>
  <si>
    <t>墨玉县喀瓦克乡</t>
  </si>
  <si>
    <t>1.新建35kV架空线路路径长40km，新建电缆线路路径长0.1km，单回路架设，导线采用JL/G1A-240/30 型钢芯铝绞线，电缆采用 ZR-YJV22-26/35kV-3*300 型电力电缆，地线为1根24芯OPGW光缆兼通讯。
2.建设施工进场道路30km，采用推平、碾压,铺砂石料10cm,施工便道宽度4m。施工便道修筑主要沿沙漠内修筑，沿线需砍伐树木，需穿越水渠及河道、不涉及房屋拆迁。</t>
  </si>
  <si>
    <t>一是能够有效为4个乡镇5590余名群众群众治沙所使用的灌溉、交通、种植等设施设备提供电力支持；二是为11余家治沙企业防沙治沙提供基础要素保障；三是通过发展抗旱林果产业增加3000余个就业岗位，带动群众增收。</t>
  </si>
  <si>
    <t>MY2025-086</t>
  </si>
  <si>
    <t>墨玉县万亩现代设施农业输水系统建设项目（一期）</t>
  </si>
  <si>
    <t>2025年6月-2025年10月</t>
  </si>
  <si>
    <t>墨玉县现代农业园区</t>
  </si>
  <si>
    <t>1)建设1座25万m³沉沙池，向墨玉县万亩现代设施农业项目分水系统2座蓄水池供水；
2)新建输水管道3.51km，管材采用 PE100管，压力等级1.0~1.6MPa，管径DN300,双管布置，设计输水流量550m³/h；新建放水管道11.5km，管材采用PE100管，压力等级1.0~1.6MPa，管径DN350,双管布置，设计输水流量 550m³/h。
3)沉沙池放水泵站1座；
4)相关附属设施建设，包括管道沿线阀门井、排水井、进排气井、过路涵、跨排渠跨河建筑物及所有管道沿线阀门、管件设备等。</t>
  </si>
  <si>
    <t>座</t>
  </si>
  <si>
    <t>墨玉县现代农业园区管委会</t>
  </si>
  <si>
    <t>地区水利局</t>
  </si>
  <si>
    <t>何坤</t>
  </si>
  <si>
    <t>项目的建设能够有效为企业投资建设的450座现代温室大棚提灌溉需求提供充足水源，促进戈壁滩设施果蔬种植产业链发展、提高生产效率，增加900多个就业岗位，带动群众增收，促进当地经济社会的可持续发展。</t>
  </si>
  <si>
    <t>MY2025-087</t>
  </si>
  <si>
    <t>墨玉县万亩现代设施农业分水系统建设项目（一期）</t>
  </si>
  <si>
    <t>建设2座15万m³蓄水池，为墨玉县万亩现代设施农业项目区供水；新建蓄水池放水泵站2座。</t>
  </si>
  <si>
    <t>MY2025-088</t>
  </si>
  <si>
    <t>墨玉县万亩现代设施农业供电系统建设项目（一期）</t>
  </si>
  <si>
    <t>10kV架空线路部分：新建10千伏架空线路路径长8.75千米（新建10千伏架空线路路径长6.6千米，采用JKLGYJ-10kV-240/30m㎡型绝缘导线；新建10千伏架空线路路径长2.15千米，采用JKLGYJ-10kV-70/10m㎡型绝缘导线）。
10kV电缆线路部分：新建10千伏电缆长0.1千米，电缆采用ZC-YJV22-8.7/15-3×70m㎡型。
0.4kV架空线路部分：新建0.4千伏架空线路路径长6.9千米，采用JKLGYJ-1kV-240/30m㎡型绝缘。
0.4kV电缆线路部分：新建0.4千伏电缆长0.94千米（新建0.4千伏电缆长0.12千米，电缆采用WDZNA-YJV-4×50m㎡型；新建0.4千伏电缆长0.82千米，电缆采用WDZNA-YJV-4×35m㎡型）。
电杆部分：新立电杆Fφ190-12共168基，新立电杆Fφ190-15共145基。
设备部分：新装500kVA箱式变电站1座，新装800kVA箱式变电站1座，新装250kVA柱上变压器3座，新装400kVA柱上变压器14座，新装五合一综合配电箱（JP柜）17个，新装箱式变电站基础2座，新装箱式变电站围栏2座，新装柱上变压器围栏17座。新装柱上断路器1台，新装高压计量箱1台，新装低压分控箱120个，新装防溅水型插座（2+3孔）120套。</t>
  </si>
  <si>
    <t>国网和田地区供电公司</t>
  </si>
  <si>
    <t>项目的建设能够有效为企业投资建设的450座现代温室大棚提供电力保障，促进戈壁滩设施果蔬种植产业链发展、提高生产效率，增加700多个就业岗位，带动群众增收，促进当地经济社会的可持续发展。</t>
  </si>
  <si>
    <t>MY2025-097</t>
  </si>
  <si>
    <t>墨玉县万亩现代设施农业供电系统建设项目（二期）</t>
  </si>
  <si>
    <t>乡村建设类</t>
  </si>
  <si>
    <t>2025年6月-2025年12月</t>
  </si>
  <si>
    <t>0.4kV架空线路部分：新建0.4千伏架空线路路径长10.04千米，采用JKLGYJ-1kV-240/30m㎡型绝缘。
0.4kV电缆线路部分：新建0.4千伏电缆长1.64千米（新建0.4千伏电缆长0.42千米，电缆采用WDZNA-YJV-4×50m㎡型；新建0.4千伏电缆长1.22千米，电缆采用WDZNA-YJV-4×35m㎡型）。
电杆部分：新立电杆Fφ190-12共248基.
设备部分：新装250kVA柱上变压器3座，新装400kVA柱上变压器16座，新装五合一综合配电箱（JP柜）19个，新装柱上变压器围栏19座。新装柱上断路器1台，新装高压计量箱1台，新装低压分控箱150个，新装防溅水型插座（2+3孔）150套。</t>
  </si>
  <si>
    <t>项目的建设能够有效为企业投资建设的400余座现代温室大棚提供电力保障，促进戈壁滩设施果蔬种植产业链发展、提高生产效率，增加600多个就业岗位，带动群众增收，促进当地经济社会的可持续发展。</t>
  </si>
  <si>
    <t>2025年到位财政衔接推进乡村振兴补助资金（巩固拓展脱贫攻坚成果和乡村振兴任务）项目分类汇总表</t>
  </si>
  <si>
    <t>县市</t>
  </si>
  <si>
    <t>项目个数</t>
  </si>
  <si>
    <t>资金规模（万元）</t>
  </si>
  <si>
    <t>续建项目个数</t>
  </si>
  <si>
    <t>产业发展类项目个数</t>
  </si>
  <si>
    <t>资金</t>
  </si>
  <si>
    <t>占比</t>
  </si>
  <si>
    <t>就业类项目个数</t>
  </si>
  <si>
    <t>易地搬迁后扶类</t>
  </si>
  <si>
    <t>巩固拓展脱贫攻坚成果类</t>
  </si>
  <si>
    <t>其他类</t>
  </si>
  <si>
    <t>地区</t>
  </si>
  <si>
    <t>皮山县</t>
  </si>
  <si>
    <t>墨玉县</t>
  </si>
  <si>
    <t>和田县</t>
  </si>
  <si>
    <t>洛浦县</t>
  </si>
  <si>
    <t>策勒县</t>
  </si>
  <si>
    <t>于田县</t>
  </si>
  <si>
    <t>民丰县</t>
  </si>
  <si>
    <t>和田市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</si>
</sst>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0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</font>
    <font>
      <sz val="26"/>
      <name val="方正小标宋简体"/>
      <charset val="134"/>
    </font>
    <font>
      <sz val="16"/>
      <name val="黑体"/>
      <charset val="134"/>
    </font>
    <font>
      <b/>
      <sz val="10"/>
      <name val="方正公文楷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b/>
      <sz val="6"/>
      <name val="黑体"/>
      <charset val="134"/>
    </font>
    <font>
      <b/>
      <sz val="11"/>
      <name val="方正公文楷体"/>
      <charset val="134"/>
    </font>
    <font>
      <sz val="12"/>
      <name val="方正公文楷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黑体"/>
      <charset val="134"/>
    </font>
    <font>
      <sz val="16"/>
      <color rgb="FFFF0000"/>
      <name val="宋体"/>
      <charset val="134"/>
    </font>
    <font>
      <b/>
      <sz val="9"/>
      <name val="黑体"/>
      <charset val="134"/>
    </font>
    <font>
      <b/>
      <sz val="12"/>
      <name val="方正公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176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6350</xdr:rowOff>
    </xdr:to>
    <xdr:pic>
      <xdr:nvPicPr>
        <xdr:cNvPr id="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16</xdr:row>
      <xdr:rowOff>139700</xdr:rowOff>
    </xdr:to>
    <xdr:pic>
      <xdr:nvPicPr>
        <xdr:cNvPr id="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165100</xdr:rowOff>
    </xdr:to>
    <xdr:pic>
      <xdr:nvPicPr>
        <xdr:cNvPr id="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107950</xdr:rowOff>
    </xdr:to>
    <xdr:pic>
      <xdr:nvPicPr>
        <xdr:cNvPr id="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14</xdr:row>
      <xdr:rowOff>146050</xdr:rowOff>
    </xdr:to>
    <xdr:pic>
      <xdr:nvPicPr>
        <xdr:cNvPr id="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6350</xdr:rowOff>
    </xdr:to>
    <xdr:pic>
      <xdr:nvPicPr>
        <xdr:cNvPr id="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16</xdr:row>
      <xdr:rowOff>139700</xdr:rowOff>
    </xdr:to>
    <xdr:pic>
      <xdr:nvPicPr>
        <xdr:cNvPr id="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165100</xdr:rowOff>
    </xdr:to>
    <xdr:pic>
      <xdr:nvPicPr>
        <xdr:cNvPr id="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107950</xdr:rowOff>
    </xdr:to>
    <xdr:pic>
      <xdr:nvPicPr>
        <xdr:cNvPr id="1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14</xdr:row>
      <xdr:rowOff>146050</xdr:rowOff>
    </xdr:to>
    <xdr:pic>
      <xdr:nvPicPr>
        <xdr:cNvPr id="1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16</xdr:row>
      <xdr:rowOff>146050</xdr:rowOff>
    </xdr:to>
    <xdr:pic>
      <xdr:nvPicPr>
        <xdr:cNvPr id="1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14</xdr:row>
      <xdr:rowOff>152400</xdr:rowOff>
    </xdr:to>
    <xdr:pic>
      <xdr:nvPicPr>
        <xdr:cNvPr id="1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16</xdr:row>
      <xdr:rowOff>106045</xdr:rowOff>
    </xdr:to>
    <xdr:pic>
      <xdr:nvPicPr>
        <xdr:cNvPr id="1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16</xdr:row>
      <xdr:rowOff>50165</xdr:rowOff>
    </xdr:to>
    <xdr:pic>
      <xdr:nvPicPr>
        <xdr:cNvPr id="1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78105</xdr:rowOff>
    </xdr:to>
    <xdr:pic>
      <xdr:nvPicPr>
        <xdr:cNvPr id="1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22225</xdr:rowOff>
    </xdr:to>
    <xdr:pic>
      <xdr:nvPicPr>
        <xdr:cNvPr id="1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14</xdr:row>
      <xdr:rowOff>119380</xdr:rowOff>
    </xdr:to>
    <xdr:pic>
      <xdr:nvPicPr>
        <xdr:cNvPr id="1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16</xdr:row>
      <xdr:rowOff>106045</xdr:rowOff>
    </xdr:to>
    <xdr:pic>
      <xdr:nvPicPr>
        <xdr:cNvPr id="1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16</xdr:row>
      <xdr:rowOff>50165</xdr:rowOff>
    </xdr:to>
    <xdr:pic>
      <xdr:nvPicPr>
        <xdr:cNvPr id="2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78105</xdr:rowOff>
    </xdr:to>
    <xdr:pic>
      <xdr:nvPicPr>
        <xdr:cNvPr id="2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22225</xdr:rowOff>
    </xdr:to>
    <xdr:pic>
      <xdr:nvPicPr>
        <xdr:cNvPr id="2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14</xdr:row>
      <xdr:rowOff>119380</xdr:rowOff>
    </xdr:to>
    <xdr:pic>
      <xdr:nvPicPr>
        <xdr:cNvPr id="2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16</xdr:row>
      <xdr:rowOff>55245</xdr:rowOff>
    </xdr:to>
    <xdr:pic>
      <xdr:nvPicPr>
        <xdr:cNvPr id="2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14</xdr:row>
      <xdr:rowOff>124460</xdr:rowOff>
    </xdr:to>
    <xdr:pic>
      <xdr:nvPicPr>
        <xdr:cNvPr id="2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2540</xdr:rowOff>
    </xdr:to>
    <xdr:pic>
      <xdr:nvPicPr>
        <xdr:cNvPr id="2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16</xdr:row>
      <xdr:rowOff>137160</xdr:rowOff>
    </xdr:to>
    <xdr:pic>
      <xdr:nvPicPr>
        <xdr:cNvPr id="2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110490</xdr:rowOff>
    </xdr:to>
    <xdr:pic>
      <xdr:nvPicPr>
        <xdr:cNvPr id="2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14</xdr:row>
      <xdr:rowOff>142875</xdr:rowOff>
    </xdr:to>
    <xdr:pic>
      <xdr:nvPicPr>
        <xdr:cNvPr id="2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2540</xdr:rowOff>
    </xdr:to>
    <xdr:pic>
      <xdr:nvPicPr>
        <xdr:cNvPr id="3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16</xdr:row>
      <xdr:rowOff>137160</xdr:rowOff>
    </xdr:to>
    <xdr:pic>
      <xdr:nvPicPr>
        <xdr:cNvPr id="3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110490</xdr:rowOff>
    </xdr:to>
    <xdr:pic>
      <xdr:nvPicPr>
        <xdr:cNvPr id="3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14</xdr:row>
      <xdr:rowOff>142875</xdr:rowOff>
    </xdr:to>
    <xdr:pic>
      <xdr:nvPicPr>
        <xdr:cNvPr id="3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16</xdr:row>
      <xdr:rowOff>143510</xdr:rowOff>
    </xdr:to>
    <xdr:pic>
      <xdr:nvPicPr>
        <xdr:cNvPr id="3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14</xdr:row>
      <xdr:rowOff>149225</xdr:rowOff>
    </xdr:to>
    <xdr:pic>
      <xdr:nvPicPr>
        <xdr:cNvPr id="3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4445</xdr:rowOff>
    </xdr:to>
    <xdr:pic>
      <xdr:nvPicPr>
        <xdr:cNvPr id="3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16</xdr:row>
      <xdr:rowOff>139065</xdr:rowOff>
    </xdr:to>
    <xdr:pic>
      <xdr:nvPicPr>
        <xdr:cNvPr id="3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167005</xdr:rowOff>
    </xdr:to>
    <xdr:pic>
      <xdr:nvPicPr>
        <xdr:cNvPr id="3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17</xdr:row>
      <xdr:rowOff>111125</xdr:rowOff>
    </xdr:to>
    <xdr:pic>
      <xdr:nvPicPr>
        <xdr:cNvPr id="3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10795</xdr:colOff>
      <xdr:row>14</xdr:row>
      <xdr:rowOff>144780</xdr:rowOff>
    </xdr:to>
    <xdr:pic>
      <xdr:nvPicPr>
        <xdr:cNvPr id="4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245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4445</xdr:rowOff>
    </xdr:to>
    <xdr:pic>
      <xdr:nvPicPr>
        <xdr:cNvPr id="4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16</xdr:row>
      <xdr:rowOff>139065</xdr:rowOff>
    </xdr:to>
    <xdr:pic>
      <xdr:nvPicPr>
        <xdr:cNvPr id="4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167005</xdr:rowOff>
    </xdr:to>
    <xdr:pic>
      <xdr:nvPicPr>
        <xdr:cNvPr id="4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17</xdr:row>
      <xdr:rowOff>111125</xdr:rowOff>
    </xdr:to>
    <xdr:pic>
      <xdr:nvPicPr>
        <xdr:cNvPr id="4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17145</xdr:colOff>
      <xdr:row>14</xdr:row>
      <xdr:rowOff>144780</xdr:rowOff>
    </xdr:to>
    <xdr:pic>
      <xdr:nvPicPr>
        <xdr:cNvPr id="4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88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16</xdr:row>
      <xdr:rowOff>144145</xdr:rowOff>
    </xdr:to>
    <xdr:pic>
      <xdr:nvPicPr>
        <xdr:cNvPr id="4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8890</xdr:colOff>
      <xdr:row>14</xdr:row>
      <xdr:rowOff>149860</xdr:rowOff>
    </xdr:to>
    <xdr:pic>
      <xdr:nvPicPr>
        <xdr:cNvPr id="4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5054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6350</xdr:rowOff>
    </xdr:to>
    <xdr:pic>
      <xdr:nvPicPr>
        <xdr:cNvPr id="9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174625</xdr:rowOff>
    </xdr:to>
    <xdr:pic>
      <xdr:nvPicPr>
        <xdr:cNvPr id="9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107950</xdr:rowOff>
    </xdr:to>
    <xdr:pic>
      <xdr:nvPicPr>
        <xdr:cNvPr id="9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6350</xdr:rowOff>
    </xdr:to>
    <xdr:pic>
      <xdr:nvPicPr>
        <xdr:cNvPr id="9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174625</xdr:rowOff>
    </xdr:to>
    <xdr:pic>
      <xdr:nvPicPr>
        <xdr:cNvPr id="9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107950</xdr:rowOff>
    </xdr:to>
    <xdr:pic>
      <xdr:nvPicPr>
        <xdr:cNvPr id="9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78105</xdr:rowOff>
    </xdr:to>
    <xdr:pic>
      <xdr:nvPicPr>
        <xdr:cNvPr id="10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22225</xdr:rowOff>
    </xdr:to>
    <xdr:pic>
      <xdr:nvPicPr>
        <xdr:cNvPr id="10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78105</xdr:rowOff>
    </xdr:to>
    <xdr:pic>
      <xdr:nvPicPr>
        <xdr:cNvPr id="10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22225</xdr:rowOff>
    </xdr:to>
    <xdr:pic>
      <xdr:nvPicPr>
        <xdr:cNvPr id="10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2540</xdr:rowOff>
    </xdr:to>
    <xdr:pic>
      <xdr:nvPicPr>
        <xdr:cNvPr id="10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110490</xdr:rowOff>
    </xdr:to>
    <xdr:pic>
      <xdr:nvPicPr>
        <xdr:cNvPr id="10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2540</xdr:rowOff>
    </xdr:to>
    <xdr:pic>
      <xdr:nvPicPr>
        <xdr:cNvPr id="10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110490</xdr:rowOff>
    </xdr:to>
    <xdr:pic>
      <xdr:nvPicPr>
        <xdr:cNvPr id="10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4445</xdr:rowOff>
    </xdr:to>
    <xdr:pic>
      <xdr:nvPicPr>
        <xdr:cNvPr id="10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176530</xdr:rowOff>
    </xdr:to>
    <xdr:pic>
      <xdr:nvPicPr>
        <xdr:cNvPr id="10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17</xdr:row>
      <xdr:rowOff>111125</xdr:rowOff>
    </xdr:to>
    <xdr:pic>
      <xdr:nvPicPr>
        <xdr:cNvPr id="11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4445</xdr:rowOff>
    </xdr:to>
    <xdr:pic>
      <xdr:nvPicPr>
        <xdr:cNvPr id="11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176530</xdr:rowOff>
    </xdr:to>
    <xdr:pic>
      <xdr:nvPicPr>
        <xdr:cNvPr id="11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17</xdr:row>
      <xdr:rowOff>111125</xdr:rowOff>
    </xdr:to>
    <xdr:pic>
      <xdr:nvPicPr>
        <xdr:cNvPr id="11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919480</xdr:rowOff>
    </xdr:to>
    <xdr:pic>
      <xdr:nvPicPr>
        <xdr:cNvPr id="11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863600</xdr:rowOff>
    </xdr:to>
    <xdr:pic>
      <xdr:nvPicPr>
        <xdr:cNvPr id="11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919480</xdr:rowOff>
    </xdr:to>
    <xdr:pic>
      <xdr:nvPicPr>
        <xdr:cNvPr id="11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863600</xdr:rowOff>
    </xdr:to>
    <xdr:pic>
      <xdr:nvPicPr>
        <xdr:cNvPr id="11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553720</xdr:colOff>
      <xdr:row>11</xdr:row>
      <xdr:rowOff>868680</xdr:rowOff>
    </xdr:to>
    <xdr:pic>
      <xdr:nvPicPr>
        <xdr:cNvPr id="11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372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950595</xdr:rowOff>
    </xdr:to>
    <xdr:pic>
      <xdr:nvPicPr>
        <xdr:cNvPr id="11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950595</xdr:rowOff>
    </xdr:to>
    <xdr:pic>
      <xdr:nvPicPr>
        <xdr:cNvPr id="12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952500</xdr:rowOff>
    </xdr:to>
    <xdr:pic>
      <xdr:nvPicPr>
        <xdr:cNvPr id="12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952500</xdr:rowOff>
    </xdr:to>
    <xdr:pic>
      <xdr:nvPicPr>
        <xdr:cNvPr id="12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14</xdr:row>
      <xdr:rowOff>146050</xdr:rowOff>
    </xdr:to>
    <xdr:pic>
      <xdr:nvPicPr>
        <xdr:cNvPr id="12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14</xdr:row>
      <xdr:rowOff>146050</xdr:rowOff>
    </xdr:to>
    <xdr:pic>
      <xdr:nvPicPr>
        <xdr:cNvPr id="12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14</xdr:row>
      <xdr:rowOff>152400</xdr:rowOff>
    </xdr:to>
    <xdr:pic>
      <xdr:nvPicPr>
        <xdr:cNvPr id="12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106045</xdr:rowOff>
    </xdr:to>
    <xdr:pic>
      <xdr:nvPicPr>
        <xdr:cNvPr id="12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50165</xdr:rowOff>
    </xdr:to>
    <xdr:pic>
      <xdr:nvPicPr>
        <xdr:cNvPr id="12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14</xdr:row>
      <xdr:rowOff>119380</xdr:rowOff>
    </xdr:to>
    <xdr:pic>
      <xdr:nvPicPr>
        <xdr:cNvPr id="12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106045</xdr:rowOff>
    </xdr:to>
    <xdr:pic>
      <xdr:nvPicPr>
        <xdr:cNvPr id="12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50165</xdr:rowOff>
    </xdr:to>
    <xdr:pic>
      <xdr:nvPicPr>
        <xdr:cNvPr id="13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14</xdr:row>
      <xdr:rowOff>119380</xdr:rowOff>
    </xdr:to>
    <xdr:pic>
      <xdr:nvPicPr>
        <xdr:cNvPr id="13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16</xdr:row>
      <xdr:rowOff>55245</xdr:rowOff>
    </xdr:to>
    <xdr:pic>
      <xdr:nvPicPr>
        <xdr:cNvPr id="13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14</xdr:row>
      <xdr:rowOff>124460</xdr:rowOff>
    </xdr:to>
    <xdr:pic>
      <xdr:nvPicPr>
        <xdr:cNvPr id="13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137160</xdr:rowOff>
    </xdr:to>
    <xdr:pic>
      <xdr:nvPicPr>
        <xdr:cNvPr id="13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14</xdr:row>
      <xdr:rowOff>142875</xdr:rowOff>
    </xdr:to>
    <xdr:pic>
      <xdr:nvPicPr>
        <xdr:cNvPr id="13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137160</xdr:rowOff>
    </xdr:to>
    <xdr:pic>
      <xdr:nvPicPr>
        <xdr:cNvPr id="13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14</xdr:row>
      <xdr:rowOff>142875</xdr:rowOff>
    </xdr:to>
    <xdr:pic>
      <xdr:nvPicPr>
        <xdr:cNvPr id="13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14</xdr:row>
      <xdr:rowOff>149225</xdr:rowOff>
    </xdr:to>
    <xdr:pic>
      <xdr:nvPicPr>
        <xdr:cNvPr id="13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139065</xdr:rowOff>
    </xdr:to>
    <xdr:pic>
      <xdr:nvPicPr>
        <xdr:cNvPr id="13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14</xdr:row>
      <xdr:rowOff>144780</xdr:rowOff>
    </xdr:to>
    <xdr:pic>
      <xdr:nvPicPr>
        <xdr:cNvPr id="14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139065</xdr:rowOff>
    </xdr:to>
    <xdr:pic>
      <xdr:nvPicPr>
        <xdr:cNvPr id="14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14</xdr:row>
      <xdr:rowOff>144780</xdr:rowOff>
    </xdr:to>
    <xdr:pic>
      <xdr:nvPicPr>
        <xdr:cNvPr id="14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14</xdr:row>
      <xdr:rowOff>149860</xdr:rowOff>
    </xdr:to>
    <xdr:pic>
      <xdr:nvPicPr>
        <xdr:cNvPr id="14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555625</xdr:colOff>
      <xdr:row>16</xdr:row>
      <xdr:rowOff>139700</xdr:rowOff>
    </xdr:to>
    <xdr:pic>
      <xdr:nvPicPr>
        <xdr:cNvPr id="14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562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561975</xdr:colOff>
      <xdr:row>16</xdr:row>
      <xdr:rowOff>139700</xdr:rowOff>
    </xdr:to>
    <xdr:pic>
      <xdr:nvPicPr>
        <xdr:cNvPr id="14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6197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16</xdr:row>
      <xdr:rowOff>146050</xdr:rowOff>
    </xdr:to>
    <xdr:pic>
      <xdr:nvPicPr>
        <xdr:cNvPr id="14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16</xdr:row>
      <xdr:rowOff>142875</xdr:rowOff>
    </xdr:to>
    <xdr:pic>
      <xdr:nvPicPr>
        <xdr:cNvPr id="14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553720</xdr:colOff>
      <xdr:row>16</xdr:row>
      <xdr:rowOff>144145</xdr:rowOff>
    </xdr:to>
    <xdr:pic>
      <xdr:nvPicPr>
        <xdr:cNvPr id="14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5071725"/>
          <a:ext cx="553720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1208405</xdr:rowOff>
    </xdr:to>
    <xdr:pic>
      <xdr:nvPicPr>
        <xdr:cNvPr id="14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208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1367155</xdr:rowOff>
    </xdr:to>
    <xdr:pic>
      <xdr:nvPicPr>
        <xdr:cNvPr id="15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1310005</xdr:rowOff>
    </xdr:to>
    <xdr:pic>
      <xdr:nvPicPr>
        <xdr:cNvPr id="15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1208405</xdr:rowOff>
    </xdr:to>
    <xdr:pic>
      <xdr:nvPicPr>
        <xdr:cNvPr id="15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208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1367155</xdr:rowOff>
    </xdr:to>
    <xdr:pic>
      <xdr:nvPicPr>
        <xdr:cNvPr id="15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1310005</xdr:rowOff>
    </xdr:to>
    <xdr:pic>
      <xdr:nvPicPr>
        <xdr:cNvPr id="15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1280160</xdr:rowOff>
    </xdr:to>
    <xdr:pic>
      <xdr:nvPicPr>
        <xdr:cNvPr id="15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1224280</xdr:rowOff>
    </xdr:to>
    <xdr:pic>
      <xdr:nvPicPr>
        <xdr:cNvPr id="15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1280160</xdr:rowOff>
    </xdr:to>
    <xdr:pic>
      <xdr:nvPicPr>
        <xdr:cNvPr id="15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1224280</xdr:rowOff>
    </xdr:to>
    <xdr:pic>
      <xdr:nvPicPr>
        <xdr:cNvPr id="15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1204595</xdr:rowOff>
    </xdr:to>
    <xdr:pic>
      <xdr:nvPicPr>
        <xdr:cNvPr id="159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20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1312545</xdr:rowOff>
    </xdr:to>
    <xdr:pic>
      <xdr:nvPicPr>
        <xdr:cNvPr id="160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1204595</xdr:rowOff>
    </xdr:to>
    <xdr:pic>
      <xdr:nvPicPr>
        <xdr:cNvPr id="161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20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1312545</xdr:rowOff>
    </xdr:to>
    <xdr:pic>
      <xdr:nvPicPr>
        <xdr:cNvPr id="162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1206500</xdr:rowOff>
    </xdr:to>
    <xdr:pic>
      <xdr:nvPicPr>
        <xdr:cNvPr id="163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1369060</xdr:rowOff>
    </xdr:to>
    <xdr:pic>
      <xdr:nvPicPr>
        <xdr:cNvPr id="164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36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555625</xdr:colOff>
      <xdr:row>11</xdr:row>
      <xdr:rowOff>1313180</xdr:rowOff>
    </xdr:to>
    <xdr:pic>
      <xdr:nvPicPr>
        <xdr:cNvPr id="165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55625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1206500</xdr:rowOff>
    </xdr:to>
    <xdr:pic>
      <xdr:nvPicPr>
        <xdr:cNvPr id="166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1369060</xdr:rowOff>
    </xdr:to>
    <xdr:pic>
      <xdr:nvPicPr>
        <xdr:cNvPr id="167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36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561975</xdr:colOff>
      <xdr:row>11</xdr:row>
      <xdr:rowOff>1313180</xdr:rowOff>
    </xdr:to>
    <xdr:pic>
      <xdr:nvPicPr>
        <xdr:cNvPr id="168" name="Picture 438836" hidden="1"/>
        <xdr:cNvPicPr/>
      </xdr:nvPicPr>
      <xdr:blipFill>
        <a:blip r:embed="rId1"/>
        <a:stretch>
          <a:fillRect/>
        </a:stretch>
      </xdr:blipFill>
      <xdr:spPr>
        <a:xfrm>
          <a:off x="10306685" y="13090525"/>
          <a:ext cx="561975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6350</xdr:rowOff>
    </xdr:to>
    <xdr:pic>
      <xdr:nvPicPr>
        <xdr:cNvPr id="16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174625</xdr:rowOff>
    </xdr:to>
    <xdr:pic>
      <xdr:nvPicPr>
        <xdr:cNvPr id="17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3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107950</xdr:rowOff>
    </xdr:to>
    <xdr:pic>
      <xdr:nvPicPr>
        <xdr:cNvPr id="17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78105</xdr:rowOff>
    </xdr:to>
    <xdr:pic>
      <xdr:nvPicPr>
        <xdr:cNvPr id="17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22225</xdr:rowOff>
    </xdr:to>
    <xdr:pic>
      <xdr:nvPicPr>
        <xdr:cNvPr id="17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2540</xdr:rowOff>
    </xdr:to>
    <xdr:pic>
      <xdr:nvPicPr>
        <xdr:cNvPr id="17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110490</xdr:rowOff>
    </xdr:to>
    <xdr:pic>
      <xdr:nvPicPr>
        <xdr:cNvPr id="18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4445</xdr:rowOff>
    </xdr:to>
    <xdr:pic>
      <xdr:nvPicPr>
        <xdr:cNvPr id="18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176530</xdr:rowOff>
    </xdr:to>
    <xdr:pic>
      <xdr:nvPicPr>
        <xdr:cNvPr id="18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17</xdr:row>
      <xdr:rowOff>111125</xdr:rowOff>
    </xdr:to>
    <xdr:pic>
      <xdr:nvPicPr>
        <xdr:cNvPr id="18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919480</xdr:rowOff>
    </xdr:to>
    <xdr:pic>
      <xdr:nvPicPr>
        <xdr:cNvPr id="18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863600</xdr:rowOff>
    </xdr:to>
    <xdr:pic>
      <xdr:nvPicPr>
        <xdr:cNvPr id="19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868680</xdr:rowOff>
    </xdr:to>
    <xdr:pic>
      <xdr:nvPicPr>
        <xdr:cNvPr id="19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950595</xdr:rowOff>
    </xdr:to>
    <xdr:pic>
      <xdr:nvPicPr>
        <xdr:cNvPr id="19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950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952500</xdr:rowOff>
    </xdr:to>
    <xdr:pic>
      <xdr:nvPicPr>
        <xdr:cNvPr id="19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146050</xdr:rowOff>
    </xdr:to>
    <xdr:pic>
      <xdr:nvPicPr>
        <xdr:cNvPr id="19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152400</xdr:rowOff>
    </xdr:to>
    <xdr:pic>
      <xdr:nvPicPr>
        <xdr:cNvPr id="20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106045</xdr:rowOff>
    </xdr:to>
    <xdr:pic>
      <xdr:nvPicPr>
        <xdr:cNvPr id="20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50165</xdr:rowOff>
    </xdr:to>
    <xdr:pic>
      <xdr:nvPicPr>
        <xdr:cNvPr id="20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119380</xdr:rowOff>
    </xdr:to>
    <xdr:pic>
      <xdr:nvPicPr>
        <xdr:cNvPr id="20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55245</xdr:rowOff>
    </xdr:to>
    <xdr:pic>
      <xdr:nvPicPr>
        <xdr:cNvPr id="20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124460</xdr:rowOff>
    </xdr:to>
    <xdr:pic>
      <xdr:nvPicPr>
        <xdr:cNvPr id="20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137160</xdr:rowOff>
    </xdr:to>
    <xdr:pic>
      <xdr:nvPicPr>
        <xdr:cNvPr id="20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142875</xdr:rowOff>
    </xdr:to>
    <xdr:pic>
      <xdr:nvPicPr>
        <xdr:cNvPr id="21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149225</xdr:rowOff>
    </xdr:to>
    <xdr:pic>
      <xdr:nvPicPr>
        <xdr:cNvPr id="21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139065</xdr:rowOff>
    </xdr:to>
    <xdr:pic>
      <xdr:nvPicPr>
        <xdr:cNvPr id="21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144780</xdr:rowOff>
    </xdr:to>
    <xdr:pic>
      <xdr:nvPicPr>
        <xdr:cNvPr id="21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14</xdr:row>
      <xdr:rowOff>149860</xdr:rowOff>
    </xdr:to>
    <xdr:pic>
      <xdr:nvPicPr>
        <xdr:cNvPr id="21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139700</xdr:rowOff>
    </xdr:to>
    <xdr:pic>
      <xdr:nvPicPr>
        <xdr:cNvPr id="21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146050</xdr:rowOff>
    </xdr:to>
    <xdr:pic>
      <xdr:nvPicPr>
        <xdr:cNvPr id="22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142875</xdr:rowOff>
    </xdr:to>
    <xdr:pic>
      <xdr:nvPicPr>
        <xdr:cNvPr id="22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13</xdr:col>
      <xdr:colOff>0</xdr:colOff>
      <xdr:row>16</xdr:row>
      <xdr:rowOff>144145</xdr:rowOff>
    </xdr:to>
    <xdr:pic>
      <xdr:nvPicPr>
        <xdr:cNvPr id="22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5071725"/>
          <a:ext cx="541655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1208405</xdr:rowOff>
    </xdr:to>
    <xdr:pic>
      <xdr:nvPicPr>
        <xdr:cNvPr id="22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208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1367155</xdr:rowOff>
    </xdr:to>
    <xdr:pic>
      <xdr:nvPicPr>
        <xdr:cNvPr id="22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1310005</xdr:rowOff>
    </xdr:to>
    <xdr:pic>
      <xdr:nvPicPr>
        <xdr:cNvPr id="22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310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1280160</xdr:rowOff>
    </xdr:to>
    <xdr:pic>
      <xdr:nvPicPr>
        <xdr:cNvPr id="23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1224280</xdr:rowOff>
    </xdr:to>
    <xdr:pic>
      <xdr:nvPicPr>
        <xdr:cNvPr id="23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1204595</xdr:rowOff>
    </xdr:to>
    <xdr:pic>
      <xdr:nvPicPr>
        <xdr:cNvPr id="23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204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1312545</xdr:rowOff>
    </xdr:to>
    <xdr:pic>
      <xdr:nvPicPr>
        <xdr:cNvPr id="23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31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1206500</xdr:rowOff>
    </xdr:to>
    <xdr:pic>
      <xdr:nvPicPr>
        <xdr:cNvPr id="23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1369060</xdr:rowOff>
    </xdr:to>
    <xdr:pic>
      <xdr:nvPicPr>
        <xdr:cNvPr id="23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36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13</xdr:col>
      <xdr:colOff>0</xdr:colOff>
      <xdr:row>11</xdr:row>
      <xdr:rowOff>1313180</xdr:rowOff>
    </xdr:to>
    <xdr:pic>
      <xdr:nvPicPr>
        <xdr:cNvPr id="24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13090525"/>
          <a:ext cx="541655" cy="1313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958850</xdr:rowOff>
    </xdr:to>
    <xdr:pic>
      <xdr:nvPicPr>
        <xdr:cNvPr id="36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901700</xdr:rowOff>
    </xdr:to>
    <xdr:pic>
      <xdr:nvPicPr>
        <xdr:cNvPr id="36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1117600</xdr:rowOff>
    </xdr:to>
    <xdr:pic>
      <xdr:nvPicPr>
        <xdr:cNvPr id="36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1060450</xdr:rowOff>
    </xdr:to>
    <xdr:pic>
      <xdr:nvPicPr>
        <xdr:cNvPr id="36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527050</xdr:rowOff>
    </xdr:to>
    <xdr:pic>
      <xdr:nvPicPr>
        <xdr:cNvPr id="36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958850</xdr:rowOff>
    </xdr:to>
    <xdr:pic>
      <xdr:nvPicPr>
        <xdr:cNvPr id="36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901700</xdr:rowOff>
    </xdr:to>
    <xdr:pic>
      <xdr:nvPicPr>
        <xdr:cNvPr id="36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1117600</xdr:rowOff>
    </xdr:to>
    <xdr:pic>
      <xdr:nvPicPr>
        <xdr:cNvPr id="36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1117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1060450</xdr:rowOff>
    </xdr:to>
    <xdr:pic>
      <xdr:nvPicPr>
        <xdr:cNvPr id="36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1060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527050</xdr:rowOff>
    </xdr:to>
    <xdr:pic>
      <xdr:nvPicPr>
        <xdr:cNvPr id="36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908050</xdr:rowOff>
    </xdr:to>
    <xdr:pic>
      <xdr:nvPicPr>
        <xdr:cNvPr id="37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533400</xdr:rowOff>
    </xdr:to>
    <xdr:pic>
      <xdr:nvPicPr>
        <xdr:cNvPr id="37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868045</xdr:rowOff>
    </xdr:to>
    <xdr:pic>
      <xdr:nvPicPr>
        <xdr:cNvPr id="37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812165</xdr:rowOff>
    </xdr:to>
    <xdr:pic>
      <xdr:nvPicPr>
        <xdr:cNvPr id="37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1030605</xdr:rowOff>
    </xdr:to>
    <xdr:pic>
      <xdr:nvPicPr>
        <xdr:cNvPr id="37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974725</xdr:rowOff>
    </xdr:to>
    <xdr:pic>
      <xdr:nvPicPr>
        <xdr:cNvPr id="37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500380</xdr:rowOff>
    </xdr:to>
    <xdr:pic>
      <xdr:nvPicPr>
        <xdr:cNvPr id="37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868045</xdr:rowOff>
    </xdr:to>
    <xdr:pic>
      <xdr:nvPicPr>
        <xdr:cNvPr id="37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812165</xdr:rowOff>
    </xdr:to>
    <xdr:pic>
      <xdr:nvPicPr>
        <xdr:cNvPr id="37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1030605</xdr:rowOff>
    </xdr:to>
    <xdr:pic>
      <xdr:nvPicPr>
        <xdr:cNvPr id="37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103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974725</xdr:rowOff>
    </xdr:to>
    <xdr:pic>
      <xdr:nvPicPr>
        <xdr:cNvPr id="38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500380</xdr:rowOff>
    </xdr:to>
    <xdr:pic>
      <xdr:nvPicPr>
        <xdr:cNvPr id="38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817245</xdr:rowOff>
    </xdr:to>
    <xdr:pic>
      <xdr:nvPicPr>
        <xdr:cNvPr id="38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505460</xdr:rowOff>
    </xdr:to>
    <xdr:pic>
      <xdr:nvPicPr>
        <xdr:cNvPr id="38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955040</xdr:rowOff>
    </xdr:to>
    <xdr:pic>
      <xdr:nvPicPr>
        <xdr:cNvPr id="38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899160</xdr:rowOff>
    </xdr:to>
    <xdr:pic>
      <xdr:nvPicPr>
        <xdr:cNvPr id="38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1062990</xdr:rowOff>
    </xdr:to>
    <xdr:pic>
      <xdr:nvPicPr>
        <xdr:cNvPr id="38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523875</xdr:rowOff>
    </xdr:to>
    <xdr:pic>
      <xdr:nvPicPr>
        <xdr:cNvPr id="38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955040</xdr:rowOff>
    </xdr:to>
    <xdr:pic>
      <xdr:nvPicPr>
        <xdr:cNvPr id="38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899160</xdr:rowOff>
    </xdr:to>
    <xdr:pic>
      <xdr:nvPicPr>
        <xdr:cNvPr id="38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1062990</xdr:rowOff>
    </xdr:to>
    <xdr:pic>
      <xdr:nvPicPr>
        <xdr:cNvPr id="39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106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523875</xdr:rowOff>
    </xdr:to>
    <xdr:pic>
      <xdr:nvPicPr>
        <xdr:cNvPr id="39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905510</xdr:rowOff>
    </xdr:to>
    <xdr:pic>
      <xdr:nvPicPr>
        <xdr:cNvPr id="39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530225</xdr:rowOff>
    </xdr:to>
    <xdr:pic>
      <xdr:nvPicPr>
        <xdr:cNvPr id="39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956945</xdr:rowOff>
    </xdr:to>
    <xdr:pic>
      <xdr:nvPicPr>
        <xdr:cNvPr id="39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901065</xdr:rowOff>
    </xdr:to>
    <xdr:pic>
      <xdr:nvPicPr>
        <xdr:cNvPr id="39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1119505</xdr:rowOff>
    </xdr:to>
    <xdr:pic>
      <xdr:nvPicPr>
        <xdr:cNvPr id="39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1063625</xdr:rowOff>
    </xdr:to>
    <xdr:pic>
      <xdr:nvPicPr>
        <xdr:cNvPr id="39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10795</xdr:colOff>
      <xdr:row>6</xdr:row>
      <xdr:rowOff>525780</xdr:rowOff>
    </xdr:to>
    <xdr:pic>
      <xdr:nvPicPr>
        <xdr:cNvPr id="39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245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956945</xdr:rowOff>
    </xdr:to>
    <xdr:pic>
      <xdr:nvPicPr>
        <xdr:cNvPr id="39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956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901065</xdr:rowOff>
    </xdr:to>
    <xdr:pic>
      <xdr:nvPicPr>
        <xdr:cNvPr id="40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1119505</xdr:rowOff>
    </xdr:to>
    <xdr:pic>
      <xdr:nvPicPr>
        <xdr:cNvPr id="40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1119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1063625</xdr:rowOff>
    </xdr:to>
    <xdr:pic>
      <xdr:nvPicPr>
        <xdr:cNvPr id="40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106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17145</xdr:colOff>
      <xdr:row>6</xdr:row>
      <xdr:rowOff>525780</xdr:rowOff>
    </xdr:to>
    <xdr:pic>
      <xdr:nvPicPr>
        <xdr:cNvPr id="40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88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906145</xdr:rowOff>
    </xdr:to>
    <xdr:pic>
      <xdr:nvPicPr>
        <xdr:cNvPr id="40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906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13</xdr:col>
      <xdr:colOff>8890</xdr:colOff>
      <xdr:row>6</xdr:row>
      <xdr:rowOff>530860</xdr:rowOff>
    </xdr:to>
    <xdr:pic>
      <xdr:nvPicPr>
        <xdr:cNvPr id="40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2873375"/>
          <a:ext cx="55054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527050</xdr:rowOff>
    </xdr:to>
    <xdr:pic>
      <xdr:nvPicPr>
        <xdr:cNvPr id="40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527050</xdr:rowOff>
    </xdr:to>
    <xdr:pic>
      <xdr:nvPicPr>
        <xdr:cNvPr id="40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8890</xdr:colOff>
      <xdr:row>7</xdr:row>
      <xdr:rowOff>533400</xdr:rowOff>
    </xdr:to>
    <xdr:pic>
      <xdr:nvPicPr>
        <xdr:cNvPr id="40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0545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868045</xdr:rowOff>
    </xdr:to>
    <xdr:pic>
      <xdr:nvPicPr>
        <xdr:cNvPr id="40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812165</xdr:rowOff>
    </xdr:to>
    <xdr:pic>
      <xdr:nvPicPr>
        <xdr:cNvPr id="41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500380</xdr:rowOff>
    </xdr:to>
    <xdr:pic>
      <xdr:nvPicPr>
        <xdr:cNvPr id="41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868045</xdr:rowOff>
    </xdr:to>
    <xdr:pic>
      <xdr:nvPicPr>
        <xdr:cNvPr id="41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812165</xdr:rowOff>
    </xdr:to>
    <xdr:pic>
      <xdr:nvPicPr>
        <xdr:cNvPr id="41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812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500380</xdr:rowOff>
    </xdr:to>
    <xdr:pic>
      <xdr:nvPicPr>
        <xdr:cNvPr id="41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500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8890</xdr:colOff>
      <xdr:row>7</xdr:row>
      <xdr:rowOff>817245</xdr:rowOff>
    </xdr:to>
    <xdr:pic>
      <xdr:nvPicPr>
        <xdr:cNvPr id="41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054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8890</xdr:colOff>
      <xdr:row>7</xdr:row>
      <xdr:rowOff>505460</xdr:rowOff>
    </xdr:to>
    <xdr:pic>
      <xdr:nvPicPr>
        <xdr:cNvPr id="41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054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899160</xdr:rowOff>
    </xdr:to>
    <xdr:pic>
      <xdr:nvPicPr>
        <xdr:cNvPr id="417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523875</xdr:rowOff>
    </xdr:to>
    <xdr:pic>
      <xdr:nvPicPr>
        <xdr:cNvPr id="418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899160</xdr:rowOff>
    </xdr:to>
    <xdr:pic>
      <xdr:nvPicPr>
        <xdr:cNvPr id="419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523875</xdr:rowOff>
    </xdr:to>
    <xdr:pic>
      <xdr:nvPicPr>
        <xdr:cNvPr id="420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8890</xdr:colOff>
      <xdr:row>7</xdr:row>
      <xdr:rowOff>530225</xdr:rowOff>
    </xdr:to>
    <xdr:pic>
      <xdr:nvPicPr>
        <xdr:cNvPr id="421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054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901065</xdr:rowOff>
    </xdr:to>
    <xdr:pic>
      <xdr:nvPicPr>
        <xdr:cNvPr id="422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10795</xdr:colOff>
      <xdr:row>7</xdr:row>
      <xdr:rowOff>525780</xdr:rowOff>
    </xdr:to>
    <xdr:pic>
      <xdr:nvPicPr>
        <xdr:cNvPr id="423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245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901065</xdr:rowOff>
    </xdr:to>
    <xdr:pic>
      <xdr:nvPicPr>
        <xdr:cNvPr id="424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901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17145</xdr:colOff>
      <xdr:row>7</xdr:row>
      <xdr:rowOff>525780</xdr:rowOff>
    </xdr:to>
    <xdr:pic>
      <xdr:nvPicPr>
        <xdr:cNvPr id="425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88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13</xdr:col>
      <xdr:colOff>8890</xdr:colOff>
      <xdr:row>7</xdr:row>
      <xdr:rowOff>530860</xdr:rowOff>
    </xdr:to>
    <xdr:pic>
      <xdr:nvPicPr>
        <xdr:cNvPr id="426" name="Picture 438836" hidden="1"/>
        <xdr:cNvPicPr/>
      </xdr:nvPicPr>
      <xdr:blipFill>
        <a:blip r:embed="rId1"/>
        <a:stretch>
          <a:fillRect/>
        </a:stretch>
      </xdr:blipFill>
      <xdr:spPr>
        <a:xfrm>
          <a:off x="11116310" y="5108575"/>
          <a:ext cx="550545" cy="530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tabSelected="1" zoomScale="85" zoomScaleNormal="85" workbookViewId="0">
      <selection activeCell="H7" sqref="H7"/>
    </sheetView>
  </sheetViews>
  <sheetFormatPr defaultColWidth="9" defaultRowHeight="15"/>
  <cols>
    <col min="1" max="1" width="5.28333333333333" style="29" customWidth="1"/>
    <col min="2" max="2" width="8.88333333333333" style="29" customWidth="1"/>
    <col min="3" max="3" width="19.1333333333333" style="29" customWidth="1"/>
    <col min="4" max="4" width="4.9" style="29" customWidth="1"/>
    <col min="5" max="5" width="3.94166666666667" style="29" customWidth="1"/>
    <col min="6" max="6" width="8.525" style="29" customWidth="1"/>
    <col min="7" max="7" width="14.625" style="29" customWidth="1"/>
    <col min="8" max="8" width="56.775" style="30" customWidth="1"/>
    <col min="9" max="9" width="5.75" style="29" customWidth="1"/>
    <col min="10" max="10" width="7.44166666666667" style="29" customWidth="1"/>
    <col min="11" max="11" width="10.625" style="29" customWidth="1"/>
    <col min="12" max="12" width="8.025" style="29" hidden="1" customWidth="1"/>
    <col min="13" max="14" width="7.10833333333333" style="29" customWidth="1"/>
    <col min="15" max="15" width="9.2" style="31" customWidth="1"/>
    <col min="16" max="16" width="11.7833333333333" style="31" customWidth="1"/>
    <col min="17" max="17" width="14.45" style="31" customWidth="1"/>
    <col min="18" max="18" width="11.7833333333333" style="31" customWidth="1"/>
    <col min="19" max="19" width="11.0666666666667" style="31" customWidth="1"/>
    <col min="20" max="25" width="8.88333333333333" style="31" hidden="1" customWidth="1"/>
    <col min="26" max="26" width="33.75" style="29" customWidth="1"/>
    <col min="27" max="27" width="5.44166666666667" style="29" customWidth="1"/>
    <col min="28" max="29" width="11.2666666666667" style="32" customWidth="1"/>
    <col min="30" max="30" width="9.25" style="32"/>
    <col min="31" max="16382" width="9" style="32"/>
    <col min="16384" max="16384" width="9" style="32"/>
  </cols>
  <sheetData>
    <row r="1" s="26" customFormat="1" ht="29" customHeight="1" spans="1:29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="2" customFormat="1" ht="20.25" spans="1:28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2"/>
      <c r="P2" s="22"/>
      <c r="Q2" s="22"/>
      <c r="R2" s="22"/>
      <c r="S2" s="22"/>
      <c r="T2" s="22"/>
      <c r="U2" s="22"/>
      <c r="V2" s="56"/>
      <c r="W2" s="56"/>
      <c r="X2" s="56"/>
      <c r="Y2" s="56"/>
      <c r="Z2" s="61"/>
      <c r="AA2" s="62" t="s">
        <v>1</v>
      </c>
      <c r="AB2" s="62"/>
    </row>
    <row r="3" s="27" customFormat="1" ht="31" customHeight="1" spans="1:29">
      <c r="A3" s="11" t="s">
        <v>2</v>
      </c>
      <c r="B3" s="11" t="s">
        <v>3</v>
      </c>
      <c r="C3" s="11" t="s">
        <v>4</v>
      </c>
      <c r="D3" s="11" t="s">
        <v>5</v>
      </c>
      <c r="E3" s="35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2" t="s">
        <v>13</v>
      </c>
      <c r="M3" s="12" t="s">
        <v>14</v>
      </c>
      <c r="N3" s="11" t="s">
        <v>15</v>
      </c>
      <c r="O3" s="12" t="s">
        <v>16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1" t="s">
        <v>17</v>
      </c>
      <c r="AA3" s="11" t="s">
        <v>18</v>
      </c>
      <c r="AB3" s="11" t="s">
        <v>19</v>
      </c>
      <c r="AC3" s="11"/>
    </row>
    <row r="4" s="27" customFormat="1" ht="31" customHeight="1" spans="1:29">
      <c r="A4" s="11"/>
      <c r="B4" s="11"/>
      <c r="C4" s="11"/>
      <c r="D4" s="11"/>
      <c r="E4" s="35"/>
      <c r="F4" s="11"/>
      <c r="G4" s="11"/>
      <c r="H4" s="11"/>
      <c r="I4" s="11"/>
      <c r="J4" s="11"/>
      <c r="K4" s="11"/>
      <c r="L4" s="12"/>
      <c r="M4" s="12"/>
      <c r="N4" s="11"/>
      <c r="O4" s="12" t="s">
        <v>20</v>
      </c>
      <c r="P4" s="48" t="s">
        <v>21</v>
      </c>
      <c r="Q4" s="12" t="s">
        <v>22</v>
      </c>
      <c r="R4" s="12"/>
      <c r="S4" s="12"/>
      <c r="T4" s="12"/>
      <c r="U4" s="12"/>
      <c r="V4" s="57" t="s">
        <v>23</v>
      </c>
      <c r="W4" s="12" t="s">
        <v>24</v>
      </c>
      <c r="X4" s="12"/>
      <c r="Y4" s="12"/>
      <c r="Z4" s="11"/>
      <c r="AA4" s="11"/>
      <c r="AB4" s="11"/>
      <c r="AC4" s="11"/>
    </row>
    <row r="5" s="27" customFormat="1" ht="85" customHeight="1" spans="1:29">
      <c r="A5" s="11"/>
      <c r="B5" s="11"/>
      <c r="C5" s="11"/>
      <c r="D5" s="11"/>
      <c r="E5" s="35"/>
      <c r="F5" s="11"/>
      <c r="G5" s="11"/>
      <c r="H5" s="11"/>
      <c r="I5" s="11"/>
      <c r="J5" s="11"/>
      <c r="K5" s="11"/>
      <c r="L5" s="12"/>
      <c r="M5" s="12"/>
      <c r="N5" s="11"/>
      <c r="O5" s="12"/>
      <c r="P5" s="49"/>
      <c r="Q5" s="12" t="s">
        <v>25</v>
      </c>
      <c r="R5" s="58" t="s">
        <v>26</v>
      </c>
      <c r="S5" s="58" t="s">
        <v>27</v>
      </c>
      <c r="T5" s="58" t="s">
        <v>28</v>
      </c>
      <c r="U5" s="58" t="s">
        <v>29</v>
      </c>
      <c r="V5" s="57"/>
      <c r="W5" s="12" t="s">
        <v>25</v>
      </c>
      <c r="X5" s="57" t="s">
        <v>30</v>
      </c>
      <c r="Y5" s="57" t="s">
        <v>31</v>
      </c>
      <c r="Z5" s="11"/>
      <c r="AA5" s="11"/>
      <c r="AB5" s="63" t="s">
        <v>32</v>
      </c>
      <c r="AC5" s="63" t="s">
        <v>33</v>
      </c>
    </row>
    <row r="6" s="28" customFormat="1" ht="30" customHeight="1" spans="1:29">
      <c r="A6" s="36"/>
      <c r="B6" s="36"/>
      <c r="C6" s="36"/>
      <c r="D6" s="36"/>
      <c r="E6" s="36"/>
      <c r="F6" s="36"/>
      <c r="G6" s="36"/>
      <c r="H6" s="37"/>
      <c r="I6" s="50"/>
      <c r="J6" s="50"/>
      <c r="K6" s="51"/>
      <c r="L6" s="51"/>
      <c r="M6" s="51"/>
      <c r="N6" s="51"/>
      <c r="O6" s="51">
        <f t="shared" ref="O6:AC6" si="0">SUBTOTAL(9,O7:O12)</f>
        <v>14618.14</v>
      </c>
      <c r="P6" s="51">
        <f t="shared" si="0"/>
        <v>0</v>
      </c>
      <c r="Q6" s="51">
        <f t="shared" si="0"/>
        <v>7906</v>
      </c>
      <c r="R6" s="51">
        <f t="shared" si="0"/>
        <v>0</v>
      </c>
      <c r="S6" s="51">
        <f t="shared" si="0"/>
        <v>7906</v>
      </c>
      <c r="T6" s="51">
        <f t="shared" si="0"/>
        <v>0</v>
      </c>
      <c r="U6" s="51">
        <f t="shared" si="0"/>
        <v>0</v>
      </c>
      <c r="V6" s="51">
        <f t="shared" si="0"/>
        <v>0</v>
      </c>
      <c r="W6" s="51">
        <f t="shared" si="0"/>
        <v>0</v>
      </c>
      <c r="X6" s="51">
        <f t="shared" si="0"/>
        <v>0</v>
      </c>
      <c r="Y6" s="51">
        <f t="shared" si="0"/>
        <v>0</v>
      </c>
      <c r="Z6" s="51">
        <f t="shared" si="0"/>
        <v>0</v>
      </c>
      <c r="AA6" s="51">
        <f t="shared" si="0"/>
        <v>0</v>
      </c>
      <c r="AB6" s="51">
        <f t="shared" si="0"/>
        <v>0</v>
      </c>
      <c r="AC6" s="51">
        <f t="shared" si="0"/>
        <v>3900</v>
      </c>
    </row>
    <row r="7" s="28" customFormat="1" ht="176" customHeight="1" spans="1:29">
      <c r="A7" s="36">
        <v>1</v>
      </c>
      <c r="B7" s="38" t="s">
        <v>34</v>
      </c>
      <c r="C7" s="38" t="s">
        <v>35</v>
      </c>
      <c r="D7" s="38" t="s">
        <v>36</v>
      </c>
      <c r="E7" s="38" t="s">
        <v>37</v>
      </c>
      <c r="F7" s="38" t="s">
        <v>38</v>
      </c>
      <c r="G7" s="38" t="s">
        <v>39</v>
      </c>
      <c r="H7" s="39" t="s">
        <v>40</v>
      </c>
      <c r="I7" s="38" t="s">
        <v>41</v>
      </c>
      <c r="J7" s="38">
        <v>138.295</v>
      </c>
      <c r="K7" s="52" t="s">
        <v>42</v>
      </c>
      <c r="L7" s="40" t="s">
        <v>43</v>
      </c>
      <c r="M7" s="52" t="s">
        <v>44</v>
      </c>
      <c r="N7" s="52" t="s">
        <v>45</v>
      </c>
      <c r="O7" s="53">
        <v>4700</v>
      </c>
      <c r="P7" s="52"/>
      <c r="Q7" s="53">
        <f t="shared" ref="Q7:Q12" si="1">SUM(R7:U7)</f>
        <v>1880</v>
      </c>
      <c r="R7" s="52"/>
      <c r="S7" s="52">
        <v>1880</v>
      </c>
      <c r="T7" s="59"/>
      <c r="U7" s="59"/>
      <c r="V7" s="59"/>
      <c r="W7" s="52"/>
      <c r="X7" s="60"/>
      <c r="Y7" s="52"/>
      <c r="Z7" s="64" t="s">
        <v>46</v>
      </c>
      <c r="AA7" s="65"/>
      <c r="AB7" s="66"/>
      <c r="AC7" s="66">
        <v>2500</v>
      </c>
    </row>
    <row r="8" s="28" customFormat="1" ht="131" customHeight="1" spans="1:29">
      <c r="A8" s="36">
        <v>2</v>
      </c>
      <c r="B8" s="38" t="s">
        <v>47</v>
      </c>
      <c r="C8" s="40" t="s">
        <v>48</v>
      </c>
      <c r="D8" s="41" t="s">
        <v>36</v>
      </c>
      <c r="E8" s="40" t="s">
        <v>37</v>
      </c>
      <c r="F8" s="40" t="s">
        <v>38</v>
      </c>
      <c r="G8" s="40" t="s">
        <v>49</v>
      </c>
      <c r="H8" s="42" t="s">
        <v>50</v>
      </c>
      <c r="I8" s="54" t="s">
        <v>41</v>
      </c>
      <c r="J8" s="54">
        <v>40.1</v>
      </c>
      <c r="K8" s="40" t="s">
        <v>42</v>
      </c>
      <c r="L8" s="40" t="s">
        <v>43</v>
      </c>
      <c r="M8" s="52" t="s">
        <v>44</v>
      </c>
      <c r="N8" s="52" t="s">
        <v>45</v>
      </c>
      <c r="O8" s="53">
        <v>2500</v>
      </c>
      <c r="P8" s="55"/>
      <c r="Q8" s="53">
        <f t="shared" si="1"/>
        <v>1040</v>
      </c>
      <c r="R8" s="55"/>
      <c r="S8" s="55">
        <v>1040</v>
      </c>
      <c r="T8" s="55"/>
      <c r="U8" s="55"/>
      <c r="V8" s="55"/>
      <c r="W8" s="55"/>
      <c r="X8" s="55"/>
      <c r="Y8" s="55"/>
      <c r="Z8" s="64" t="s">
        <v>51</v>
      </c>
      <c r="AA8" s="65"/>
      <c r="AB8" s="66"/>
      <c r="AC8" s="66">
        <v>1400</v>
      </c>
    </row>
    <row r="9" s="28" customFormat="1" ht="150" customHeight="1" spans="1:29">
      <c r="A9" s="36">
        <v>3</v>
      </c>
      <c r="B9" s="38" t="s">
        <v>52</v>
      </c>
      <c r="C9" s="40" t="s">
        <v>53</v>
      </c>
      <c r="D9" s="40" t="s">
        <v>36</v>
      </c>
      <c r="E9" s="40" t="s">
        <v>37</v>
      </c>
      <c r="F9" s="38" t="s">
        <v>54</v>
      </c>
      <c r="G9" s="40" t="s">
        <v>55</v>
      </c>
      <c r="H9" s="42" t="s">
        <v>56</v>
      </c>
      <c r="I9" s="54" t="s">
        <v>57</v>
      </c>
      <c r="J9" s="54">
        <v>1</v>
      </c>
      <c r="K9" s="40" t="s">
        <v>58</v>
      </c>
      <c r="L9" s="40" t="s">
        <v>59</v>
      </c>
      <c r="M9" s="52" t="s">
        <v>60</v>
      </c>
      <c r="N9" s="55" t="s">
        <v>45</v>
      </c>
      <c r="O9" s="53">
        <v>2705.25</v>
      </c>
      <c r="P9" s="55"/>
      <c r="Q9" s="53">
        <f t="shared" si="1"/>
        <v>2700</v>
      </c>
      <c r="R9" s="55"/>
      <c r="S9" s="55">
        <v>2700</v>
      </c>
      <c r="T9" s="55"/>
      <c r="U9" s="55"/>
      <c r="V9" s="55"/>
      <c r="W9" s="55"/>
      <c r="X9" s="55"/>
      <c r="Y9" s="55"/>
      <c r="Z9" s="67" t="s">
        <v>61</v>
      </c>
      <c r="AA9" s="64"/>
      <c r="AB9" s="66"/>
      <c r="AC9" s="66"/>
    </row>
    <row r="10" s="28" customFormat="1" ht="91" customHeight="1" spans="1:29">
      <c r="A10" s="36">
        <v>4</v>
      </c>
      <c r="B10" s="38" t="s">
        <v>62</v>
      </c>
      <c r="C10" s="40" t="s">
        <v>63</v>
      </c>
      <c r="D10" s="40" t="s">
        <v>36</v>
      </c>
      <c r="E10" s="40" t="s">
        <v>37</v>
      </c>
      <c r="F10" s="38" t="s">
        <v>54</v>
      </c>
      <c r="G10" s="40" t="s">
        <v>55</v>
      </c>
      <c r="H10" s="42" t="s">
        <v>64</v>
      </c>
      <c r="I10" s="54" t="s">
        <v>57</v>
      </c>
      <c r="J10" s="54">
        <v>2</v>
      </c>
      <c r="K10" s="40" t="s">
        <v>58</v>
      </c>
      <c r="L10" s="40" t="s">
        <v>59</v>
      </c>
      <c r="M10" s="52" t="s">
        <v>60</v>
      </c>
      <c r="N10" s="55" t="s">
        <v>45</v>
      </c>
      <c r="O10" s="53">
        <v>2835.77</v>
      </c>
      <c r="P10" s="52"/>
      <c r="Q10" s="53">
        <f t="shared" si="1"/>
        <v>436</v>
      </c>
      <c r="R10" s="55"/>
      <c r="S10" s="55">
        <v>436</v>
      </c>
      <c r="T10" s="55"/>
      <c r="U10" s="55"/>
      <c r="V10" s="55"/>
      <c r="W10" s="55"/>
      <c r="X10" s="55"/>
      <c r="Y10" s="55"/>
      <c r="Z10" s="67" t="s">
        <v>61</v>
      </c>
      <c r="AA10" s="64"/>
      <c r="AB10" s="66"/>
      <c r="AC10" s="66"/>
    </row>
    <row r="11" s="28" customFormat="1" ht="256.5" spans="1:29">
      <c r="A11" s="36">
        <v>5</v>
      </c>
      <c r="B11" s="38" t="s">
        <v>65</v>
      </c>
      <c r="C11" s="43" t="s">
        <v>66</v>
      </c>
      <c r="D11" s="38" t="s">
        <v>36</v>
      </c>
      <c r="E11" s="38" t="s">
        <v>37</v>
      </c>
      <c r="F11" s="38" t="s">
        <v>54</v>
      </c>
      <c r="G11" s="44" t="s">
        <v>55</v>
      </c>
      <c r="H11" s="45" t="s">
        <v>67</v>
      </c>
      <c r="I11" s="54" t="s">
        <v>41</v>
      </c>
      <c r="J11" s="54">
        <f>8.75+2.15+0.1+6.9+0.94+0.82</f>
        <v>19.66</v>
      </c>
      <c r="K11" s="40" t="s">
        <v>58</v>
      </c>
      <c r="L11" s="40" t="s">
        <v>68</v>
      </c>
      <c r="M11" s="52" t="s">
        <v>60</v>
      </c>
      <c r="N11" s="52" t="s">
        <v>45</v>
      </c>
      <c r="O11" s="53">
        <v>977.12</v>
      </c>
      <c r="P11" s="52"/>
      <c r="Q11" s="53">
        <f t="shared" si="1"/>
        <v>950</v>
      </c>
      <c r="R11" s="55"/>
      <c r="S11" s="52">
        <v>950</v>
      </c>
      <c r="T11" s="59"/>
      <c r="U11" s="52"/>
      <c r="V11" s="59"/>
      <c r="W11" s="59"/>
      <c r="X11" s="59"/>
      <c r="Y11" s="59"/>
      <c r="Z11" s="67" t="s">
        <v>69</v>
      </c>
      <c r="AA11" s="64"/>
      <c r="AB11" s="66"/>
      <c r="AC11" s="66"/>
    </row>
    <row r="12" s="28" customFormat="1" ht="156" customHeight="1" spans="1:29">
      <c r="A12" s="36">
        <v>6</v>
      </c>
      <c r="B12" s="38" t="s">
        <v>70</v>
      </c>
      <c r="C12" s="46" t="s">
        <v>71</v>
      </c>
      <c r="D12" s="38" t="s">
        <v>72</v>
      </c>
      <c r="E12" s="38" t="s">
        <v>37</v>
      </c>
      <c r="F12" s="38" t="s">
        <v>73</v>
      </c>
      <c r="G12" s="40" t="s">
        <v>55</v>
      </c>
      <c r="H12" s="47" t="s">
        <v>74</v>
      </c>
      <c r="I12" s="54" t="s">
        <v>41</v>
      </c>
      <c r="J12" s="54">
        <f>10.04+1.64+1.22</f>
        <v>12.9</v>
      </c>
      <c r="K12" s="54" t="s">
        <v>58</v>
      </c>
      <c r="L12" s="52"/>
      <c r="M12" s="52" t="s">
        <v>60</v>
      </c>
      <c r="N12" s="55" t="s">
        <v>45</v>
      </c>
      <c r="O12" s="53">
        <v>900</v>
      </c>
      <c r="P12" s="52"/>
      <c r="Q12" s="53">
        <f t="shared" si="1"/>
        <v>900</v>
      </c>
      <c r="R12" s="55"/>
      <c r="S12" s="52">
        <v>900</v>
      </c>
      <c r="T12" s="59"/>
      <c r="U12" s="52"/>
      <c r="V12" s="59"/>
      <c r="W12" s="59"/>
      <c r="X12" s="59"/>
      <c r="Y12" s="59"/>
      <c r="Z12" s="67" t="s">
        <v>75</v>
      </c>
      <c r="AA12" s="64"/>
      <c r="AB12" s="66"/>
      <c r="AC12" s="66"/>
    </row>
  </sheetData>
  <autoFilter xmlns:etc="http://www.wps.cn/officeDocument/2017/etCustomData" ref="A5:AA12" etc:filterBottomFollowUsedRange="0">
    <extLst/>
  </autoFilter>
  <mergeCells count="29">
    <mergeCell ref="A1:AC1"/>
    <mergeCell ref="A2:C2"/>
    <mergeCell ref="H2:M2"/>
    <mergeCell ref="V2:Y2"/>
    <mergeCell ref="AA2:AB2"/>
    <mergeCell ref="O3:Y3"/>
    <mergeCell ref="Q4:U4"/>
    <mergeCell ref="W4:Y4"/>
    <mergeCell ref="A6:H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P4:P5"/>
    <mergeCell ref="V4:V5"/>
    <mergeCell ref="Z3:Z5"/>
    <mergeCell ref="AA3:AA5"/>
    <mergeCell ref="AB3:AC4"/>
  </mergeCells>
  <pageMargins left="0.472222222222222" right="0.354166666666667" top="0.550694444444444" bottom="0.393055555555556" header="0.5" footer="0.314583333333333"/>
  <pageSetup paperSize="8" scale="73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90" zoomScaleNormal="90" workbookViewId="0">
      <selection activeCell="A2" sqref="A2:H2"/>
    </sheetView>
  </sheetViews>
  <sheetFormatPr defaultColWidth="9" defaultRowHeight="13.5"/>
  <cols>
    <col min="1" max="1" width="9" style="5"/>
    <col min="2" max="2" width="10.775" style="5" customWidth="1"/>
    <col min="3" max="3" width="8.775" style="5" customWidth="1"/>
    <col min="4" max="4" width="9.66666666666667" style="6" customWidth="1"/>
    <col min="5" max="5" width="8.775" style="7" customWidth="1"/>
    <col min="6" max="6" width="8.775" style="8" customWidth="1"/>
    <col min="7" max="7" width="8.775" style="9" customWidth="1"/>
    <col min="8" max="8" width="8.775" style="7" customWidth="1"/>
    <col min="9" max="9" width="8.775" style="8" customWidth="1"/>
    <col min="10" max="10" width="8.775" style="9" customWidth="1"/>
    <col min="11" max="11" width="8.775" style="7" customWidth="1"/>
    <col min="12" max="12" width="8.775" style="8" customWidth="1"/>
    <col min="13" max="13" width="8.775" style="9" customWidth="1"/>
    <col min="14" max="14" width="8.775" style="7" customWidth="1"/>
    <col min="15" max="15" width="8.775" style="8" customWidth="1"/>
    <col min="16" max="16" width="8.775" style="9" customWidth="1"/>
    <col min="17" max="17" width="8.775" style="7" customWidth="1"/>
    <col min="18" max="18" width="8.775" style="8" customWidth="1"/>
    <col min="19" max="19" width="8.775" style="9" customWidth="1"/>
    <col min="20" max="20" width="8.775" style="7" customWidth="1"/>
    <col min="21" max="21" width="8.775" style="8" customWidth="1"/>
    <col min="22" max="22" width="8.775" style="9" customWidth="1"/>
    <col min="23" max="23" width="8.88333333333333" style="5" customWidth="1"/>
    <col min="24" max="221" width="8.88333333333333" style="5"/>
    <col min="222" max="16384" width="9" style="5"/>
  </cols>
  <sheetData>
    <row r="1" s="1" customFormat="1" ht="53" customHeight="1" spans="1:23">
      <c r="A1" s="10" t="s">
        <v>76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="2" customFormat="1" ht="46" customHeight="1" spans="9:19">
      <c r="I2" s="20"/>
      <c r="J2" s="21"/>
      <c r="L2" s="22"/>
      <c r="M2" s="23"/>
      <c r="O2" s="22"/>
      <c r="P2" s="23"/>
      <c r="R2" s="22"/>
      <c r="S2" s="23"/>
    </row>
    <row r="3" s="3" customFormat="1" ht="35" customHeight="1" spans="1:23">
      <c r="A3" s="11"/>
      <c r="B3" s="11" t="s">
        <v>77</v>
      </c>
      <c r="C3" s="11" t="s">
        <v>78</v>
      </c>
      <c r="D3" s="12" t="s">
        <v>79</v>
      </c>
      <c r="E3" s="11" t="s">
        <v>5</v>
      </c>
      <c r="F3" s="12"/>
      <c r="G3" s="13"/>
      <c r="H3" s="11"/>
      <c r="I3" s="12"/>
      <c r="J3" s="13"/>
      <c r="K3" s="11"/>
      <c r="L3" s="12"/>
      <c r="M3" s="13"/>
      <c r="N3" s="11"/>
      <c r="O3" s="12"/>
      <c r="P3" s="13"/>
      <c r="Q3" s="11"/>
      <c r="R3" s="12"/>
      <c r="S3" s="13"/>
      <c r="T3" s="11"/>
      <c r="U3" s="12"/>
      <c r="V3" s="13"/>
      <c r="W3" s="24" t="s">
        <v>80</v>
      </c>
    </row>
    <row r="4" s="3" customFormat="1" ht="77" customHeight="1" spans="1:23">
      <c r="A4" s="11"/>
      <c r="B4" s="11"/>
      <c r="C4" s="11"/>
      <c r="D4" s="12"/>
      <c r="E4" s="14" t="s">
        <v>81</v>
      </c>
      <c r="F4" s="12" t="s">
        <v>82</v>
      </c>
      <c r="G4" s="13" t="s">
        <v>83</v>
      </c>
      <c r="H4" s="14" t="s">
        <v>84</v>
      </c>
      <c r="I4" s="12" t="s">
        <v>82</v>
      </c>
      <c r="J4" s="13" t="s">
        <v>83</v>
      </c>
      <c r="K4" s="14" t="s">
        <v>72</v>
      </c>
      <c r="L4" s="12" t="s">
        <v>82</v>
      </c>
      <c r="M4" s="13" t="s">
        <v>83</v>
      </c>
      <c r="N4" s="14" t="s">
        <v>85</v>
      </c>
      <c r="O4" s="12" t="s">
        <v>82</v>
      </c>
      <c r="P4" s="13" t="s">
        <v>83</v>
      </c>
      <c r="Q4" s="14" t="s">
        <v>86</v>
      </c>
      <c r="R4" s="12" t="s">
        <v>82</v>
      </c>
      <c r="S4" s="13" t="s">
        <v>83</v>
      </c>
      <c r="T4" s="14" t="s">
        <v>87</v>
      </c>
      <c r="U4" s="12" t="s">
        <v>82</v>
      </c>
      <c r="V4" s="13" t="s">
        <v>83</v>
      </c>
      <c r="W4" s="24"/>
    </row>
    <row r="5" s="3" customFormat="1" ht="30" customHeight="1" spans="1:23">
      <c r="A5" s="15" t="s">
        <v>88</v>
      </c>
      <c r="B5" s="16"/>
      <c r="C5" s="11">
        <f t="shared" ref="C5:W5" si="0">SUM(C6:C13)</f>
        <v>245</v>
      </c>
      <c r="D5" s="11">
        <f t="shared" si="0"/>
        <v>301671</v>
      </c>
      <c r="E5" s="11">
        <f t="shared" si="0"/>
        <v>5</v>
      </c>
      <c r="F5" s="11">
        <f t="shared" si="0"/>
        <v>7006</v>
      </c>
      <c r="G5" s="11">
        <f t="shared" si="0"/>
        <v>0.886162408297496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1</v>
      </c>
      <c r="L5" s="11">
        <f t="shared" si="0"/>
        <v>900</v>
      </c>
      <c r="M5" s="11">
        <f t="shared" si="0"/>
        <v>0.113837591702504</v>
      </c>
      <c r="N5" s="11">
        <f t="shared" si="0"/>
        <v>0</v>
      </c>
      <c r="O5" s="11">
        <f t="shared" si="0"/>
        <v>0</v>
      </c>
      <c r="P5" s="11">
        <f t="shared" si="0"/>
        <v>0</v>
      </c>
      <c r="Q5" s="11">
        <f t="shared" si="0"/>
        <v>0</v>
      </c>
      <c r="R5" s="11">
        <f t="shared" si="0"/>
        <v>0</v>
      </c>
      <c r="S5" s="11">
        <f t="shared" si="0"/>
        <v>0</v>
      </c>
      <c r="T5" s="11">
        <f t="shared" si="0"/>
        <v>0</v>
      </c>
      <c r="U5" s="11">
        <f t="shared" si="0"/>
        <v>0</v>
      </c>
      <c r="V5" s="11">
        <f t="shared" si="0"/>
        <v>0</v>
      </c>
      <c r="W5" s="11">
        <f t="shared" si="0"/>
        <v>0</v>
      </c>
    </row>
    <row r="6" s="3" customFormat="1" ht="30" customHeight="1" spans="1:23">
      <c r="A6" s="14">
        <v>1</v>
      </c>
      <c r="B6" s="14" t="s">
        <v>89</v>
      </c>
      <c r="C6" s="14">
        <v>34</v>
      </c>
      <c r="D6" s="12">
        <v>51020</v>
      </c>
      <c r="E6" s="14"/>
      <c r="F6" s="12"/>
      <c r="G6" s="13"/>
      <c r="H6" s="14"/>
      <c r="I6" s="12"/>
      <c r="J6" s="13"/>
      <c r="K6" s="14"/>
      <c r="L6" s="12"/>
      <c r="M6" s="13"/>
      <c r="N6" s="14"/>
      <c r="O6" s="12"/>
      <c r="P6" s="13"/>
      <c r="Q6" s="14"/>
      <c r="R6" s="12"/>
      <c r="S6" s="13"/>
      <c r="T6" s="14"/>
      <c r="U6" s="12"/>
      <c r="V6" s="13"/>
      <c r="W6" s="11"/>
    </row>
    <row r="7" s="3" customFormat="1" ht="30" customHeight="1" spans="1:23">
      <c r="A7" s="14">
        <v>2</v>
      </c>
      <c r="B7" s="14" t="s">
        <v>90</v>
      </c>
      <c r="C7" s="14">
        <f>E7+H7+K7+N7+Q7+T7</f>
        <v>6</v>
      </c>
      <c r="D7" s="12">
        <f>F7+I7+L7+O7+R7+U7</f>
        <v>7906</v>
      </c>
      <c r="E7" s="14">
        <f>COUNTIFS(自治区!D:D,"产业发展类")</f>
        <v>5</v>
      </c>
      <c r="F7" s="12">
        <f>SUMIFS(自治区!S:S,自治区!D:D,"产业发展类")</f>
        <v>7006</v>
      </c>
      <c r="G7" s="13">
        <f>F7/$D$7</f>
        <v>0.886162408297496</v>
      </c>
      <c r="H7" s="14">
        <f>COUNTIFS(自治区!D:D,"就业类")</f>
        <v>0</v>
      </c>
      <c r="I7" s="12">
        <f>SUMIFS(自治区!S:S,自治区!D:D,"就业类")</f>
        <v>0</v>
      </c>
      <c r="J7" s="13">
        <f>I7/$D$7</f>
        <v>0</v>
      </c>
      <c r="K7" s="14">
        <f>COUNTIFS(自治区!D:D,"乡村建设类")</f>
        <v>1</v>
      </c>
      <c r="L7" s="12">
        <f>SUMIFS(自治区!S:S,自治区!D:D,"乡村建设类")</f>
        <v>900</v>
      </c>
      <c r="M7" s="13">
        <f>L7/$D$7</f>
        <v>0.113837591702504</v>
      </c>
      <c r="N7" s="14">
        <f>COUNTIFS(自治区!D:D,"易地搬迁后扶类")</f>
        <v>0</v>
      </c>
      <c r="O7" s="12">
        <f>SUMIFS(自治区!S:S,自治区!D:D,"易地搬迁后扶类")</f>
        <v>0</v>
      </c>
      <c r="P7" s="13">
        <f>O7/$D$7</f>
        <v>0</v>
      </c>
      <c r="Q7" s="14">
        <f>COUNTIFS(自治区!D:D,"巩固拓展脱贫攻坚成果类")</f>
        <v>0</v>
      </c>
      <c r="R7" s="12">
        <f>SUMIFS(自治区!S:S,自治区!D:D,"巩固拓展脱贫攻坚成果类")</f>
        <v>0</v>
      </c>
      <c r="S7" s="13">
        <f>R7/$D$7</f>
        <v>0</v>
      </c>
      <c r="T7" s="14">
        <f>COUNTIFS(自治区!D:D,"其他类")</f>
        <v>0</v>
      </c>
      <c r="U7" s="12">
        <f>SUMIFS(自治区!S:S,自治区!D:D,"其他类")</f>
        <v>0</v>
      </c>
      <c r="V7" s="13">
        <f>U7/$D$7</f>
        <v>0</v>
      </c>
      <c r="W7" s="11">
        <v>0</v>
      </c>
    </row>
    <row r="8" s="3" customFormat="1" ht="30" customHeight="1" spans="1:23">
      <c r="A8" s="14">
        <v>3</v>
      </c>
      <c r="B8" s="14" t="s">
        <v>91</v>
      </c>
      <c r="C8" s="14">
        <v>38</v>
      </c>
      <c r="D8" s="12">
        <v>60735</v>
      </c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  <c r="U8" s="12"/>
      <c r="V8" s="13"/>
      <c r="W8" s="11"/>
    </row>
    <row r="9" s="3" customFormat="1" ht="30" customHeight="1" spans="1:23">
      <c r="A9" s="14">
        <v>4</v>
      </c>
      <c r="B9" s="14" t="s">
        <v>92</v>
      </c>
      <c r="C9" s="14">
        <v>33</v>
      </c>
      <c r="D9" s="12">
        <v>51976</v>
      </c>
      <c r="E9" s="14"/>
      <c r="F9" s="12"/>
      <c r="G9" s="13"/>
      <c r="H9" s="14"/>
      <c r="I9" s="12"/>
      <c r="J9" s="13"/>
      <c r="K9" s="14"/>
      <c r="L9" s="12"/>
      <c r="M9" s="13"/>
      <c r="N9" s="14"/>
      <c r="O9" s="12"/>
      <c r="P9" s="13"/>
      <c r="Q9" s="14"/>
      <c r="R9" s="12"/>
      <c r="S9" s="13"/>
      <c r="T9" s="14"/>
      <c r="U9" s="12"/>
      <c r="V9" s="13"/>
      <c r="W9" s="11"/>
    </row>
    <row r="10" s="3" customFormat="1" ht="30" customHeight="1" spans="1:23">
      <c r="A10" s="14">
        <v>5</v>
      </c>
      <c r="B10" s="14" t="s">
        <v>93</v>
      </c>
      <c r="C10" s="14">
        <v>35</v>
      </c>
      <c r="D10" s="12">
        <v>32592</v>
      </c>
      <c r="E10" s="14"/>
      <c r="F10" s="12"/>
      <c r="G10" s="13"/>
      <c r="H10" s="14"/>
      <c r="I10" s="12"/>
      <c r="J10" s="13"/>
      <c r="K10" s="14"/>
      <c r="L10" s="12"/>
      <c r="M10" s="13"/>
      <c r="N10" s="14"/>
      <c r="O10" s="12"/>
      <c r="P10" s="13"/>
      <c r="Q10" s="14"/>
      <c r="R10" s="12"/>
      <c r="S10" s="13"/>
      <c r="T10" s="14"/>
      <c r="U10" s="12"/>
      <c r="V10" s="13"/>
      <c r="W10" s="11"/>
    </row>
    <row r="11" s="4" customFormat="1" ht="30" customHeight="1" spans="1:23">
      <c r="A11" s="17">
        <v>6</v>
      </c>
      <c r="B11" s="17" t="s">
        <v>94</v>
      </c>
      <c r="C11" s="14">
        <v>55</v>
      </c>
      <c r="D11" s="12">
        <v>50933</v>
      </c>
      <c r="E11" s="17"/>
      <c r="F11" s="18"/>
      <c r="G11" s="19"/>
      <c r="H11" s="17"/>
      <c r="I11" s="18"/>
      <c r="J11" s="19"/>
      <c r="K11" s="17"/>
      <c r="L11" s="18"/>
      <c r="M11" s="19"/>
      <c r="N11" s="17"/>
      <c r="O11" s="18"/>
      <c r="P11" s="19"/>
      <c r="Q11" s="17"/>
      <c r="R11" s="18"/>
      <c r="S11" s="19"/>
      <c r="T11" s="17"/>
      <c r="U11" s="18"/>
      <c r="V11" s="19"/>
      <c r="W11" s="25"/>
    </row>
    <row r="12" s="4" customFormat="1" ht="30" customHeight="1" spans="1:23">
      <c r="A12" s="17">
        <v>7</v>
      </c>
      <c r="B12" s="17" t="s">
        <v>95</v>
      </c>
      <c r="C12" s="17">
        <v>16</v>
      </c>
      <c r="D12" s="18">
        <v>9477</v>
      </c>
      <c r="E12" s="17"/>
      <c r="F12" s="18"/>
      <c r="G12" s="19"/>
      <c r="H12" s="17"/>
      <c r="I12" s="18"/>
      <c r="J12" s="19"/>
      <c r="K12" s="17"/>
      <c r="L12" s="18"/>
      <c r="M12" s="19"/>
      <c r="N12" s="17"/>
      <c r="O12" s="18"/>
      <c r="P12" s="19"/>
      <c r="Q12" s="17"/>
      <c r="R12" s="18"/>
      <c r="S12" s="19"/>
      <c r="T12" s="17"/>
      <c r="U12" s="18"/>
      <c r="V12" s="19"/>
      <c r="W12" s="25"/>
    </row>
    <row r="13" s="4" customFormat="1" ht="30" customHeight="1" spans="1:23">
      <c r="A13" s="17">
        <v>8</v>
      </c>
      <c r="B13" s="17" t="s">
        <v>96</v>
      </c>
      <c r="C13" s="17">
        <v>28</v>
      </c>
      <c r="D13" s="18">
        <v>37032</v>
      </c>
      <c r="E13" s="17"/>
      <c r="F13" s="18"/>
      <c r="G13" s="19"/>
      <c r="H13" s="17"/>
      <c r="I13" s="18"/>
      <c r="J13" s="19"/>
      <c r="K13" s="17"/>
      <c r="L13" s="18"/>
      <c r="M13" s="19"/>
      <c r="N13" s="17"/>
      <c r="O13" s="18"/>
      <c r="P13" s="19"/>
      <c r="Q13" s="17"/>
      <c r="R13" s="18"/>
      <c r="S13" s="19"/>
      <c r="T13" s="17"/>
      <c r="U13" s="18"/>
      <c r="V13" s="19"/>
      <c r="W13" s="25"/>
    </row>
  </sheetData>
  <mergeCells count="9">
    <mergeCell ref="A1:W1"/>
    <mergeCell ref="A2:H2"/>
    <mergeCell ref="E3:V3"/>
    <mergeCell ref="A5:B5"/>
    <mergeCell ref="A3:A4"/>
    <mergeCell ref="B3:B4"/>
    <mergeCell ref="C3:C4"/>
    <mergeCell ref="D3:D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自治区</vt:lpstr>
      <vt:lpstr>分类汇总(自治区)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如孜艾合麦提</cp:lastModifiedBy>
  <dcterms:created xsi:type="dcterms:W3CDTF">2024-12-20T03:29:00Z</dcterms:created>
  <dcterms:modified xsi:type="dcterms:W3CDTF">2025-06-14T05:35:25Z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20DF7334E93C4E788B30F58FF440749F_13</vt:lpwstr>
  </property>
  <property fmtid="{D5CDD505-2E9C-101B-9397-08002B2CF9AE}" pid="3" name="KSOProductBuildVer">
    <vt:lpwstr>2052-12.1.0.21541</vt:lpwstr>
  </property>
</Properties>
</file>